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230" activeTab="0"/>
  </bookViews>
  <sheets>
    <sheet name="デュランディールロープ" sheetId="1" r:id="rId1"/>
    <sheet name="最高級合成コークス" sheetId="2" r:id="rId2"/>
    <sheet name="最上級武器の欠片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<sst xmlns="http://schemas.openxmlformats.org/spreadsheetml/2006/main" count="132" uniqueCount="88">
  <si>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必要アイテム計算機</t>
  </si>
  <si>
    <t>デュランディールロープ</t>
  </si>
  <si>
    <t>オリカルキュムロープ</t>
  </si>
  <si>
    <t>アダマンタイトロープ</t>
  </si>
  <si>
    <t>シルバースレッド</t>
  </si>
  <si>
    <t>素材名</t>
  </si>
  <si>
    <t>必要数</t>
  </si>
  <si>
    <t>所持数</t>
  </si>
  <si>
    <t>ー</t>
  </si>
  <si>
    <t>①デュランディールロープを買取する場合</t>
  </si>
  <si>
    <t>デュランディールロープ買取価格</t>
  </si>
  <si>
    <t>デュランディールロープ残り必要数</t>
  </si>
  <si>
    <t>必要アデナ</t>
  </si>
  <si>
    <t>オリカルキュムロープ買取価格</t>
  </si>
  <si>
    <t>❶オリカルキュムロープ残り必要数</t>
  </si>
  <si>
    <t>❷製作溶解剤残り必要数</t>
  </si>
  <si>
    <t>❶＋❷合計必要アデナ</t>
  </si>
  <si>
    <t>②ｵﾘｶﾙｷｭﾑﾛｰﾌﾟからﾃﾞｭﾗﾝﾃﾞｨｰﾙﾛｰﾌﾟを製作する場合</t>
  </si>
  <si>
    <t>③ｱﾀﾞﾏﾝﾀｲﾄﾛｰﾌﾟからﾃﾞｭﾗﾝﾃﾞｨｰﾙﾛｰﾌﾟを製作する場合</t>
  </si>
  <si>
    <t>アダマンタイトロープ買取価格</t>
  </si>
  <si>
    <t>❶アダマンタイトロープ残り必要数</t>
  </si>
  <si>
    <t>④ｼﾙﾊﾞｰｽﾚｯﾄﾞからﾃﾞｭﾗﾝﾃﾞｨｰﾙﾛｰﾌﾟを製作する場合</t>
  </si>
  <si>
    <t>❶シルバースレッド残り必要数</t>
  </si>
  <si>
    <t>価格一覧</t>
  </si>
  <si>
    <t>デュランディールロープNPC売却価格</t>
  </si>
  <si>
    <t>オリカルキュムロープNPC売却価格</t>
  </si>
  <si>
    <t>アダマンタイトロープNPC売却価格</t>
  </si>
  <si>
    <t>シルバースレッドNPC販売価格</t>
  </si>
  <si>
    <t>製作溶解剤NPC販売価格</t>
  </si>
  <si>
    <t>製作コスト一覧</t>
  </si>
  <si>
    <t>製作図：デュランディールロープ（アップグレード）</t>
  </si>
  <si>
    <t>製作図：オリカルキュムロープ（アップグレード）</t>
  </si>
  <si>
    <t>製作図：アダマンタイトロープ（アップグレード）</t>
  </si>
  <si>
    <t>悪魔古書</t>
  </si>
  <si>
    <t>血染古書</t>
  </si>
  <si>
    <t>製作溶解剤(4)+アダマンタイトロープ(11)＝オリカルキュムロープ(1)</t>
  </si>
  <si>
    <t>製作溶解剤(1)+シルバースレッド(6)＝アダマンタイトロープ(1)</t>
  </si>
  <si>
    <t>製作溶解剤(58)+オリカルキュムロープ(18)＝デュランディールロープ(1)</t>
  </si>
  <si>
    <t>最高級合成コークス</t>
  </si>
  <si>
    <t>高級合成コークス</t>
  </si>
  <si>
    <t>合成コークス</t>
  </si>
  <si>
    <t>高級コークス</t>
  </si>
  <si>
    <t>①最高級合成コークスを買取する場合</t>
  </si>
  <si>
    <t>最高級合成コークス買取価格</t>
  </si>
  <si>
    <t>最高級合成コークス残り必要数</t>
  </si>
  <si>
    <t>②高級合成コークスから最高級合成コークスを製作する場合</t>
  </si>
  <si>
    <t>③合成コークスから最高級合成コークスを製作する場合</t>
  </si>
  <si>
    <t>④高級コークスから最高級合成コークスを製作する場合</t>
  </si>
  <si>
    <t>高級合成コークス買取価格</t>
  </si>
  <si>
    <t>❶高級合成コークス残り必要数</t>
  </si>
  <si>
    <t>合成コークス買取価格</t>
  </si>
  <si>
    <t>❶合成コークス残り必要数</t>
  </si>
  <si>
    <t>❶高級コークス残り必要数</t>
  </si>
  <si>
    <t>最高級合成コークスNPC売却価格</t>
  </si>
  <si>
    <t>高級合成コークスNPC売却価格</t>
  </si>
  <si>
    <t>合成コークスNPC売却価格</t>
  </si>
  <si>
    <t>高級コークスNPC販売価格</t>
  </si>
  <si>
    <t>製作図：最高級合成コークス（アップグレード）</t>
  </si>
  <si>
    <t>製作図：高級合成コークス（アップグレード）</t>
  </si>
  <si>
    <t>製作図：合成コークス（アップグレード）</t>
  </si>
  <si>
    <t>製作溶解剤(277)+高級合成コークス(18)＝最高級合成コークス(1)</t>
  </si>
  <si>
    <t>製作溶解剤(16)+合成コークス(11)＝高級合成コークス(1)</t>
  </si>
  <si>
    <t>製作溶解剤(2)+高級コークス(6)＝合成コークス(1)</t>
  </si>
  <si>
    <t>最上級武器の欠片</t>
  </si>
  <si>
    <t>上級武器の欠片</t>
  </si>
  <si>
    <t>中級武器の欠片</t>
  </si>
  <si>
    <t>武器の欠片</t>
  </si>
  <si>
    <t>①最上級武器の欠片を買取する場合</t>
  </si>
  <si>
    <t>最上級武器の欠片買取価格</t>
  </si>
  <si>
    <t>最上級武器の欠片残り必要数</t>
  </si>
  <si>
    <t>②上級武器の欠片から最上級武器の欠片を製作する場合</t>
  </si>
  <si>
    <t>上級武器の欠片買取価格</t>
  </si>
  <si>
    <t>❶上級武器の欠片残り必要数</t>
  </si>
  <si>
    <t>③中級武器の欠片から最上級武器の欠片を製作する場合</t>
  </si>
  <si>
    <t>中級武器の欠片買取価格</t>
  </si>
  <si>
    <t>❶中級武器の欠片残り必要数</t>
  </si>
  <si>
    <t>④武器の欠片から最上級武器の欠片を製作する場合</t>
  </si>
  <si>
    <t>❶武器の欠片残り必要数</t>
  </si>
  <si>
    <t>最上級武器の欠片NPC売却価格</t>
  </si>
  <si>
    <t>上級武器の欠片NPC売却価格</t>
  </si>
  <si>
    <t>中級武器の欠片NPC売却価格</t>
  </si>
  <si>
    <t>武器の欠片NPC販売価格</t>
  </si>
  <si>
    <t>製作図：最上級武器の欠片（アップグレード）</t>
  </si>
  <si>
    <t>製作図：上級武器の欠片（アップグレード）</t>
  </si>
  <si>
    <t>製作図：中級武器の欠片（アップグレード）</t>
  </si>
  <si>
    <t>製作溶解剤(203)+上級武器の欠片(18)＝最上級武器の欠片(1)</t>
  </si>
  <si>
    <t>製作溶解剤(12)+中級武器の欠片(11)＝上級武器の欠片(1)</t>
  </si>
  <si>
    <t>製作溶解剤(1)+武器の欠片(6)＝中級武器の欠片(1)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</si>
</sst>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8" xfId="16" applyFont="1" applyBorder="1" applyAlignment="1">
      <alignment horizontal="right" vertical="center"/>
    </xf>
    <xf numFmtId="38" fontId="2" fillId="0" borderId="19" xfId="16" applyFont="1" applyBorder="1" applyAlignment="1">
      <alignment horizontal="right" vertical="center"/>
    </xf>
    <xf numFmtId="38" fontId="2" fillId="0" borderId="20" xfId="16" applyFont="1" applyBorder="1" applyAlignment="1">
      <alignment horizontal="right" vertical="center"/>
    </xf>
    <xf numFmtId="38" fontId="2" fillId="0" borderId="21" xfId="16" applyFont="1" applyBorder="1" applyAlignment="1">
      <alignment horizontal="right" vertical="center"/>
    </xf>
    <xf numFmtId="38" fontId="2" fillId="0" borderId="22" xfId="16" applyFont="1" applyBorder="1" applyAlignment="1">
      <alignment horizontal="right" vertical="center"/>
    </xf>
    <xf numFmtId="38" fontId="2" fillId="0" borderId="23" xfId="16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14" xfId="16" applyFont="1" applyBorder="1" applyAlignment="1">
      <alignment horizontal="right" vertical="center"/>
    </xf>
    <xf numFmtId="38" fontId="2" fillId="0" borderId="15" xfId="16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28575</xdr:rowOff>
    </xdr:from>
    <xdr:to>
      <xdr:col>1</xdr:col>
      <xdr:colOff>238125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0572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28575</xdr:rowOff>
    </xdr:from>
    <xdr:to>
      <xdr:col>1</xdr:col>
      <xdr:colOff>238125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3144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28575</xdr:rowOff>
    </xdr:from>
    <xdr:to>
      <xdr:col>1</xdr:col>
      <xdr:colOff>238125</xdr:colOff>
      <xdr:row>6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15716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7</xdr:row>
      <xdr:rowOff>28575</xdr:rowOff>
    </xdr:from>
    <xdr:to>
      <xdr:col>1</xdr:col>
      <xdr:colOff>228600</xdr:colOff>
      <xdr:row>7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1828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28575</xdr:rowOff>
    </xdr:from>
    <xdr:to>
      <xdr:col>1</xdr:col>
      <xdr:colOff>228600</xdr:colOff>
      <xdr:row>4</xdr:row>
      <xdr:rowOff>238125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057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</xdr:row>
      <xdr:rowOff>28575</xdr:rowOff>
    </xdr:from>
    <xdr:to>
      <xdr:col>1</xdr:col>
      <xdr:colOff>228600</xdr:colOff>
      <xdr:row>5</xdr:row>
      <xdr:rowOff>238125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314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28575</xdr:rowOff>
    </xdr:from>
    <xdr:to>
      <xdr:col>1</xdr:col>
      <xdr:colOff>228600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1571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28575</xdr:rowOff>
    </xdr:from>
    <xdr:to>
      <xdr:col>1</xdr:col>
      <xdr:colOff>228600</xdr:colOff>
      <xdr:row>7</xdr:row>
      <xdr:rowOff>238125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1828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28575</xdr:rowOff>
    </xdr:from>
    <xdr:to>
      <xdr:col>1</xdr:col>
      <xdr:colOff>228600</xdr:colOff>
      <xdr:row>7</xdr:row>
      <xdr:rowOff>238125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828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28575</xdr:rowOff>
    </xdr:from>
    <xdr:to>
      <xdr:col>1</xdr:col>
      <xdr:colOff>228600</xdr:colOff>
      <xdr:row>6</xdr:row>
      <xdr:rowOff>238125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571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</xdr:row>
      <xdr:rowOff>28575</xdr:rowOff>
    </xdr:from>
    <xdr:to>
      <xdr:col>1</xdr:col>
      <xdr:colOff>228600</xdr:colOff>
      <xdr:row>5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1314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28575</xdr:rowOff>
    </xdr:from>
    <xdr:to>
      <xdr:col>1</xdr:col>
      <xdr:colOff>228600</xdr:colOff>
      <xdr:row>4</xdr:row>
      <xdr:rowOff>238125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1057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tabSelected="1" workbookViewId="0" topLeftCell="A1">
      <selection activeCell="C3" sqref="C3"/>
    </sheetView>
  </sheetViews>
  <sheetFormatPr defaultColWidth="9.00390625" defaultRowHeight="13.5"/>
  <cols>
    <col min="1" max="16384" width="9.00390625" style="1" customWidth="1"/>
  </cols>
  <sheetData>
    <row r="1" ht="20.25" customHeight="1"/>
    <row r="2" spans="2:3" ht="20.25" customHeight="1">
      <c r="B2" s="47" t="s">
        <v>0</v>
      </c>
      <c r="C2" s="47"/>
    </row>
    <row r="3" ht="20.25" customHeight="1" thickBot="1"/>
    <row r="4" spans="2:14" ht="20.25" customHeight="1" thickBot="1">
      <c r="B4" s="32" t="s">
        <v>5</v>
      </c>
      <c r="C4" s="33"/>
      <c r="D4" s="33"/>
      <c r="E4" s="2" t="s">
        <v>6</v>
      </c>
      <c r="F4" s="24" t="s">
        <v>7</v>
      </c>
      <c r="G4" s="25"/>
      <c r="I4" s="32" t="s">
        <v>23</v>
      </c>
      <c r="J4" s="33"/>
      <c r="K4" s="33"/>
      <c r="L4" s="33"/>
      <c r="M4" s="33"/>
      <c r="N4" s="36"/>
    </row>
    <row r="5" spans="2:14" ht="20.25" customHeight="1" thickTop="1">
      <c r="B5" s="45" t="s">
        <v>1</v>
      </c>
      <c r="C5" s="46"/>
      <c r="D5" s="46"/>
      <c r="E5" s="11">
        <v>1560</v>
      </c>
      <c r="F5" s="26">
        <v>0</v>
      </c>
      <c r="G5" s="27"/>
      <c r="I5" s="45" t="s">
        <v>24</v>
      </c>
      <c r="J5" s="46"/>
      <c r="K5" s="46"/>
      <c r="L5" s="46"/>
      <c r="M5" s="39">
        <v>12556594</v>
      </c>
      <c r="N5" s="40"/>
    </row>
    <row r="6" spans="2:14" ht="20.25" customHeight="1">
      <c r="B6" s="13" t="s">
        <v>2</v>
      </c>
      <c r="C6" s="14"/>
      <c r="D6" s="14"/>
      <c r="E6" s="9" t="s">
        <v>8</v>
      </c>
      <c r="F6" s="28">
        <v>0</v>
      </c>
      <c r="G6" s="29"/>
      <c r="I6" s="13" t="s">
        <v>25</v>
      </c>
      <c r="J6" s="14"/>
      <c r="K6" s="14"/>
      <c r="L6" s="14"/>
      <c r="M6" s="41">
        <v>715342</v>
      </c>
      <c r="N6" s="42"/>
    </row>
    <row r="7" spans="2:14" ht="20.25" customHeight="1">
      <c r="B7" s="13" t="s">
        <v>3</v>
      </c>
      <c r="C7" s="14"/>
      <c r="D7" s="14"/>
      <c r="E7" s="9" t="s">
        <v>8</v>
      </c>
      <c r="F7" s="28">
        <v>0</v>
      </c>
      <c r="G7" s="29"/>
      <c r="I7" s="13" t="s">
        <v>26</v>
      </c>
      <c r="J7" s="14"/>
      <c r="K7" s="14"/>
      <c r="L7" s="14"/>
      <c r="M7" s="41">
        <v>66299</v>
      </c>
      <c r="N7" s="42"/>
    </row>
    <row r="8" spans="2:14" ht="20.25" customHeight="1" thickBot="1">
      <c r="B8" s="37" t="s">
        <v>4</v>
      </c>
      <c r="C8" s="38"/>
      <c r="D8" s="38"/>
      <c r="E8" s="10" t="s">
        <v>8</v>
      </c>
      <c r="F8" s="30">
        <v>0</v>
      </c>
      <c r="G8" s="31"/>
      <c r="I8" s="13" t="s">
        <v>27</v>
      </c>
      <c r="J8" s="14"/>
      <c r="K8" s="14"/>
      <c r="L8" s="14"/>
      <c r="M8" s="41">
        <v>25656</v>
      </c>
      <c r="N8" s="42"/>
    </row>
    <row r="9" spans="9:14" ht="20.25" customHeight="1" thickBot="1">
      <c r="I9" s="37" t="s">
        <v>28</v>
      </c>
      <c r="J9" s="38"/>
      <c r="K9" s="38"/>
      <c r="L9" s="38"/>
      <c r="M9" s="43">
        <v>11500</v>
      </c>
      <c r="N9" s="44"/>
    </row>
    <row r="10" spans="2:7" ht="20.25" customHeight="1" thickBot="1">
      <c r="B10" s="32" t="s">
        <v>9</v>
      </c>
      <c r="C10" s="33"/>
      <c r="D10" s="33"/>
      <c r="E10" s="33"/>
      <c r="F10" s="24"/>
      <c r="G10" s="25"/>
    </row>
    <row r="11" spans="2:16" ht="20.25" customHeight="1" thickBot="1" thickTop="1">
      <c r="B11" s="45" t="s">
        <v>10</v>
      </c>
      <c r="C11" s="46"/>
      <c r="D11" s="46"/>
      <c r="E11" s="17"/>
      <c r="F11" s="15">
        <v>12556594</v>
      </c>
      <c r="G11" s="16"/>
      <c r="I11" s="32" t="s">
        <v>29</v>
      </c>
      <c r="J11" s="33"/>
      <c r="K11" s="33"/>
      <c r="L11" s="33"/>
      <c r="M11" s="33"/>
      <c r="N11" s="33"/>
      <c r="O11" s="2" t="s">
        <v>33</v>
      </c>
      <c r="P11" s="3" t="s">
        <v>34</v>
      </c>
    </row>
    <row r="12" spans="2:16" ht="20.25" customHeight="1">
      <c r="B12" s="13" t="s">
        <v>11</v>
      </c>
      <c r="C12" s="14"/>
      <c r="D12" s="14"/>
      <c r="E12" s="14"/>
      <c r="F12" s="39">
        <f>E5-F5-J19-J20-J21</f>
        <v>1560</v>
      </c>
      <c r="G12" s="40"/>
      <c r="I12" s="34" t="s">
        <v>30</v>
      </c>
      <c r="J12" s="35"/>
      <c r="K12" s="35"/>
      <c r="L12" s="35"/>
      <c r="M12" s="35"/>
      <c r="N12" s="35"/>
      <c r="O12" s="4">
        <v>4946</v>
      </c>
      <c r="P12" s="5">
        <v>742</v>
      </c>
    </row>
    <row r="13" spans="2:16" ht="20.25" customHeight="1" thickBot="1">
      <c r="B13" s="37" t="s">
        <v>12</v>
      </c>
      <c r="C13" s="38"/>
      <c r="D13" s="38"/>
      <c r="E13" s="38"/>
      <c r="F13" s="43">
        <f>F11*F12</f>
        <v>19588286640</v>
      </c>
      <c r="G13" s="44"/>
      <c r="I13" s="18" t="s">
        <v>31</v>
      </c>
      <c r="J13" s="19"/>
      <c r="K13" s="19"/>
      <c r="L13" s="19"/>
      <c r="M13" s="19"/>
      <c r="N13" s="19"/>
      <c r="O13" s="6">
        <v>289</v>
      </c>
      <c r="P13" s="7">
        <v>44</v>
      </c>
    </row>
    <row r="14" spans="9:16" ht="20.25" customHeight="1" thickBot="1">
      <c r="I14" s="18" t="s">
        <v>32</v>
      </c>
      <c r="J14" s="19"/>
      <c r="K14" s="19"/>
      <c r="L14" s="19"/>
      <c r="M14" s="19"/>
      <c r="N14" s="19"/>
      <c r="O14" s="6">
        <v>34</v>
      </c>
      <c r="P14" s="7">
        <v>6</v>
      </c>
    </row>
    <row r="15" spans="2:16" ht="20.25" customHeight="1" thickBot="1">
      <c r="B15" s="32" t="s">
        <v>17</v>
      </c>
      <c r="C15" s="33"/>
      <c r="D15" s="33"/>
      <c r="E15" s="33"/>
      <c r="F15" s="24"/>
      <c r="G15" s="25"/>
      <c r="H15" s="8"/>
      <c r="I15" s="18" t="s">
        <v>37</v>
      </c>
      <c r="J15" s="19"/>
      <c r="K15" s="19"/>
      <c r="L15" s="19"/>
      <c r="M15" s="19"/>
      <c r="N15" s="19"/>
      <c r="O15" s="19"/>
      <c r="P15" s="20"/>
    </row>
    <row r="16" spans="2:16" ht="20.25" customHeight="1" thickBot="1" thickTop="1">
      <c r="B16" s="45" t="s">
        <v>13</v>
      </c>
      <c r="C16" s="46"/>
      <c r="D16" s="46"/>
      <c r="E16" s="17"/>
      <c r="F16" s="15">
        <v>715342</v>
      </c>
      <c r="G16" s="16"/>
      <c r="I16" s="18" t="s">
        <v>35</v>
      </c>
      <c r="J16" s="19"/>
      <c r="K16" s="19"/>
      <c r="L16" s="19"/>
      <c r="M16" s="19"/>
      <c r="N16" s="19"/>
      <c r="O16" s="19"/>
      <c r="P16" s="20"/>
    </row>
    <row r="17" spans="2:16" ht="20.25" customHeight="1" thickBot="1">
      <c r="B17" s="13" t="s">
        <v>14</v>
      </c>
      <c r="C17" s="14"/>
      <c r="D17" s="14"/>
      <c r="E17" s="14"/>
      <c r="F17" s="39">
        <f>F12*18</f>
        <v>28080</v>
      </c>
      <c r="G17" s="40"/>
      <c r="I17" s="21" t="s">
        <v>36</v>
      </c>
      <c r="J17" s="22"/>
      <c r="K17" s="22"/>
      <c r="L17" s="22"/>
      <c r="M17" s="22"/>
      <c r="N17" s="22"/>
      <c r="O17" s="22"/>
      <c r="P17" s="23"/>
    </row>
    <row r="18" spans="2:7" ht="20.25" customHeight="1">
      <c r="B18" s="13" t="s">
        <v>15</v>
      </c>
      <c r="C18" s="14"/>
      <c r="D18" s="14"/>
      <c r="E18" s="14"/>
      <c r="F18" s="41">
        <f>F12*58</f>
        <v>90480</v>
      </c>
      <c r="G18" s="42"/>
    </row>
    <row r="19" spans="2:10" ht="20.25" customHeight="1" thickBot="1">
      <c r="B19" s="37" t="s">
        <v>16</v>
      </c>
      <c r="C19" s="38"/>
      <c r="D19" s="38"/>
      <c r="E19" s="38"/>
      <c r="F19" s="43">
        <f>F16*F17+F18*M9</f>
        <v>21127323360</v>
      </c>
      <c r="G19" s="44"/>
      <c r="I19" s="12">
        <f>F6/18</f>
        <v>0</v>
      </c>
      <c r="J19" s="12">
        <f>ROUNDDOWN(I19,0)</f>
        <v>0</v>
      </c>
    </row>
    <row r="20" spans="9:10" ht="20.25" customHeight="1" thickBot="1">
      <c r="I20" s="12">
        <f>F7/198</f>
        <v>0</v>
      </c>
      <c r="J20" s="12">
        <f>ROUNDDOWN(I20,0)</f>
        <v>0</v>
      </c>
    </row>
    <row r="21" spans="2:10" ht="20.25" customHeight="1" thickBot="1">
      <c r="B21" s="32" t="s">
        <v>18</v>
      </c>
      <c r="C21" s="33"/>
      <c r="D21" s="33"/>
      <c r="E21" s="33"/>
      <c r="F21" s="24"/>
      <c r="G21" s="25"/>
      <c r="I21" s="12">
        <f>F8/1188</f>
        <v>0</v>
      </c>
      <c r="J21" s="12">
        <f>ROUNDDOWN(I21,0)</f>
        <v>0</v>
      </c>
    </row>
    <row r="22" spans="2:7" ht="20.25" customHeight="1" thickBot="1" thickTop="1">
      <c r="B22" s="45" t="s">
        <v>19</v>
      </c>
      <c r="C22" s="46"/>
      <c r="D22" s="46"/>
      <c r="E22" s="17"/>
      <c r="F22" s="15">
        <v>66299</v>
      </c>
      <c r="G22" s="16"/>
    </row>
    <row r="23" spans="2:7" ht="20.25" customHeight="1">
      <c r="B23" s="13" t="s">
        <v>20</v>
      </c>
      <c r="C23" s="14"/>
      <c r="D23" s="14"/>
      <c r="E23" s="14"/>
      <c r="F23" s="39">
        <f>F17*11</f>
        <v>308880</v>
      </c>
      <c r="G23" s="40"/>
    </row>
    <row r="24" spans="2:7" ht="20.25" customHeight="1">
      <c r="B24" s="13" t="s">
        <v>15</v>
      </c>
      <c r="C24" s="14"/>
      <c r="D24" s="14"/>
      <c r="E24" s="14"/>
      <c r="F24" s="41">
        <f>F17*4+F12*58</f>
        <v>202800</v>
      </c>
      <c r="G24" s="42"/>
    </row>
    <row r="25" spans="2:7" ht="20.25" customHeight="1" thickBot="1">
      <c r="B25" s="37" t="s">
        <v>16</v>
      </c>
      <c r="C25" s="38"/>
      <c r="D25" s="38"/>
      <c r="E25" s="38"/>
      <c r="F25" s="43">
        <f>F22*F23+F24*M9</f>
        <v>22810635120</v>
      </c>
      <c r="G25" s="44"/>
    </row>
    <row r="26" ht="20.25" customHeight="1" thickBot="1"/>
    <row r="27" spans="2:7" ht="20.25" customHeight="1" thickBot="1">
      <c r="B27" s="32" t="s">
        <v>21</v>
      </c>
      <c r="C27" s="33"/>
      <c r="D27" s="33"/>
      <c r="E27" s="33"/>
      <c r="F27" s="33"/>
      <c r="G27" s="36"/>
    </row>
    <row r="28" spans="2:7" ht="20.25" customHeight="1" thickTop="1">
      <c r="B28" s="45" t="s">
        <v>22</v>
      </c>
      <c r="C28" s="46"/>
      <c r="D28" s="46"/>
      <c r="E28" s="46"/>
      <c r="F28" s="39">
        <f>F23*6</f>
        <v>1853280</v>
      </c>
      <c r="G28" s="40"/>
    </row>
    <row r="29" spans="2:7" ht="20.25" customHeight="1">
      <c r="B29" s="13" t="s">
        <v>15</v>
      </c>
      <c r="C29" s="14"/>
      <c r="D29" s="14"/>
      <c r="E29" s="14"/>
      <c r="F29" s="41">
        <f>F23+F24</f>
        <v>511680</v>
      </c>
      <c r="G29" s="42"/>
    </row>
    <row r="30" spans="2:7" ht="20.25" customHeight="1" thickBot="1">
      <c r="B30" s="37" t="s">
        <v>16</v>
      </c>
      <c r="C30" s="38"/>
      <c r="D30" s="38"/>
      <c r="E30" s="38"/>
      <c r="F30" s="43">
        <f>F28*M8+F29*M9</f>
        <v>53432071680</v>
      </c>
      <c r="G30" s="44"/>
    </row>
  </sheetData>
  <sheetProtection/>
  <mergeCells count="61">
    <mergeCell ref="B4:D4"/>
    <mergeCell ref="B2:C2"/>
    <mergeCell ref="B10:G10"/>
    <mergeCell ref="B11:E11"/>
    <mergeCell ref="B5:D5"/>
    <mergeCell ref="B6:D6"/>
    <mergeCell ref="B7:D7"/>
    <mergeCell ref="B8:D8"/>
    <mergeCell ref="B27:G27"/>
    <mergeCell ref="B12:E12"/>
    <mergeCell ref="B13:E13"/>
    <mergeCell ref="F11:G11"/>
    <mergeCell ref="F12:G12"/>
    <mergeCell ref="F13:G13"/>
    <mergeCell ref="F19:G19"/>
    <mergeCell ref="B16:E16"/>
    <mergeCell ref="B17:E17"/>
    <mergeCell ref="B18:E18"/>
    <mergeCell ref="B15:G15"/>
    <mergeCell ref="F16:G16"/>
    <mergeCell ref="F17:G17"/>
    <mergeCell ref="F18:G18"/>
    <mergeCell ref="B22:E22"/>
    <mergeCell ref="B23:E23"/>
    <mergeCell ref="B24:E24"/>
    <mergeCell ref="B19:E19"/>
    <mergeCell ref="B29:E29"/>
    <mergeCell ref="B30:E30"/>
    <mergeCell ref="F28:G28"/>
    <mergeCell ref="F29:G29"/>
    <mergeCell ref="F30:G30"/>
    <mergeCell ref="I6:L6"/>
    <mergeCell ref="I7:L7"/>
    <mergeCell ref="I8:L8"/>
    <mergeCell ref="B28:E28"/>
    <mergeCell ref="B25:E25"/>
    <mergeCell ref="F22:G22"/>
    <mergeCell ref="F23:G23"/>
    <mergeCell ref="F24:G24"/>
    <mergeCell ref="F25:G25"/>
    <mergeCell ref="B21:G21"/>
    <mergeCell ref="I13:N13"/>
    <mergeCell ref="I14:N14"/>
    <mergeCell ref="I4:N4"/>
    <mergeCell ref="I9:L9"/>
    <mergeCell ref="M5:N5"/>
    <mergeCell ref="M6:N6"/>
    <mergeCell ref="M7:N7"/>
    <mergeCell ref="M8:N8"/>
    <mergeCell ref="M9:N9"/>
    <mergeCell ref="I5:L5"/>
    <mergeCell ref="I15:P15"/>
    <mergeCell ref="I16:P16"/>
    <mergeCell ref="I17:P17"/>
    <mergeCell ref="F4:G4"/>
    <mergeCell ref="F5:G5"/>
    <mergeCell ref="F6:G6"/>
    <mergeCell ref="F7:G7"/>
    <mergeCell ref="F8:G8"/>
    <mergeCell ref="I11:N11"/>
    <mergeCell ref="I12:N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0"/>
  <sheetViews>
    <sheetView workbookViewId="0" topLeftCell="A1">
      <selection activeCell="J19" sqref="J19"/>
    </sheetView>
  </sheetViews>
  <sheetFormatPr defaultColWidth="9.00390625" defaultRowHeight="13.5"/>
  <cols>
    <col min="1" max="16384" width="9.00390625" style="1" customWidth="1"/>
  </cols>
  <sheetData>
    <row r="1" ht="20.25" customHeight="1"/>
    <row r="2" spans="2:3" ht="20.25" customHeight="1">
      <c r="B2" s="47" t="s">
        <v>0</v>
      </c>
      <c r="C2" s="47"/>
    </row>
    <row r="3" ht="20.25" customHeight="1" thickBot="1"/>
    <row r="4" spans="2:14" ht="20.25" customHeight="1" thickBot="1">
      <c r="B4" s="32" t="s">
        <v>5</v>
      </c>
      <c r="C4" s="33"/>
      <c r="D4" s="33"/>
      <c r="E4" s="2" t="s">
        <v>6</v>
      </c>
      <c r="F4" s="24" t="s">
        <v>7</v>
      </c>
      <c r="G4" s="25"/>
      <c r="I4" s="32" t="s">
        <v>23</v>
      </c>
      <c r="J4" s="33"/>
      <c r="K4" s="33"/>
      <c r="L4" s="33"/>
      <c r="M4" s="33"/>
      <c r="N4" s="36"/>
    </row>
    <row r="5" spans="2:14" ht="20.25" customHeight="1" thickTop="1">
      <c r="B5" s="45" t="s">
        <v>38</v>
      </c>
      <c r="C5" s="46"/>
      <c r="D5" s="46"/>
      <c r="E5" s="11">
        <v>1560</v>
      </c>
      <c r="F5" s="26">
        <v>0</v>
      </c>
      <c r="G5" s="27"/>
      <c r="I5" s="45" t="s">
        <v>53</v>
      </c>
      <c r="J5" s="46"/>
      <c r="K5" s="46"/>
      <c r="L5" s="46"/>
      <c r="M5" s="39">
        <v>11972566</v>
      </c>
      <c r="N5" s="40"/>
    </row>
    <row r="6" spans="2:14" ht="20.25" customHeight="1">
      <c r="B6" s="13" t="s">
        <v>39</v>
      </c>
      <c r="C6" s="14"/>
      <c r="D6" s="14"/>
      <c r="E6" s="9" t="s">
        <v>8</v>
      </c>
      <c r="F6" s="28">
        <v>0</v>
      </c>
      <c r="G6" s="29"/>
      <c r="I6" s="13" t="s">
        <v>54</v>
      </c>
      <c r="J6" s="14"/>
      <c r="K6" s="14"/>
      <c r="L6" s="14"/>
      <c r="M6" s="41">
        <v>682070</v>
      </c>
      <c r="N6" s="42"/>
    </row>
    <row r="7" spans="2:14" ht="20.25" customHeight="1">
      <c r="B7" s="13" t="s">
        <v>40</v>
      </c>
      <c r="C7" s="14"/>
      <c r="D7" s="14"/>
      <c r="E7" s="9" t="s">
        <v>8</v>
      </c>
      <c r="F7" s="28">
        <v>0</v>
      </c>
      <c r="G7" s="29"/>
      <c r="I7" s="13" t="s">
        <v>55</v>
      </c>
      <c r="J7" s="14"/>
      <c r="K7" s="14"/>
      <c r="L7" s="14"/>
      <c r="M7" s="41">
        <v>63215</v>
      </c>
      <c r="N7" s="42"/>
    </row>
    <row r="8" spans="2:14" ht="20.25" customHeight="1" thickBot="1">
      <c r="B8" s="37" t="s">
        <v>41</v>
      </c>
      <c r="C8" s="38"/>
      <c r="D8" s="38"/>
      <c r="E8" s="10" t="s">
        <v>8</v>
      </c>
      <c r="F8" s="30">
        <v>0</v>
      </c>
      <c r="G8" s="31"/>
      <c r="I8" s="13" t="s">
        <v>56</v>
      </c>
      <c r="J8" s="14"/>
      <c r="K8" s="14"/>
      <c r="L8" s="14"/>
      <c r="M8" s="41">
        <v>122309</v>
      </c>
      <c r="N8" s="42"/>
    </row>
    <row r="9" spans="9:14" ht="20.25" customHeight="1" thickBot="1">
      <c r="I9" s="37" t="s">
        <v>28</v>
      </c>
      <c r="J9" s="38"/>
      <c r="K9" s="38"/>
      <c r="L9" s="38"/>
      <c r="M9" s="43">
        <v>11500</v>
      </c>
      <c r="N9" s="44"/>
    </row>
    <row r="10" spans="2:7" ht="20.25" customHeight="1" thickBot="1">
      <c r="B10" s="32" t="s">
        <v>42</v>
      </c>
      <c r="C10" s="33"/>
      <c r="D10" s="33"/>
      <c r="E10" s="33"/>
      <c r="F10" s="24"/>
      <c r="G10" s="25"/>
    </row>
    <row r="11" spans="2:16" ht="20.25" customHeight="1" thickBot="1" thickTop="1">
      <c r="B11" s="45" t="s">
        <v>43</v>
      </c>
      <c r="C11" s="46"/>
      <c r="D11" s="46"/>
      <c r="E11" s="17"/>
      <c r="F11" s="15">
        <v>11972566</v>
      </c>
      <c r="G11" s="16"/>
      <c r="I11" s="32" t="s">
        <v>29</v>
      </c>
      <c r="J11" s="33"/>
      <c r="K11" s="33"/>
      <c r="L11" s="33"/>
      <c r="M11" s="33"/>
      <c r="N11" s="33"/>
      <c r="O11" s="2" t="s">
        <v>33</v>
      </c>
      <c r="P11" s="3" t="s">
        <v>34</v>
      </c>
    </row>
    <row r="12" spans="2:16" ht="20.25" customHeight="1">
      <c r="B12" s="13" t="s">
        <v>44</v>
      </c>
      <c r="C12" s="14"/>
      <c r="D12" s="14"/>
      <c r="E12" s="14"/>
      <c r="F12" s="39">
        <f>E5-F5-J19-J20-J21</f>
        <v>1560</v>
      </c>
      <c r="G12" s="40"/>
      <c r="I12" s="34" t="s">
        <v>57</v>
      </c>
      <c r="J12" s="35"/>
      <c r="K12" s="35"/>
      <c r="L12" s="35"/>
      <c r="M12" s="35"/>
      <c r="N12" s="35"/>
      <c r="O12" s="4">
        <v>4716</v>
      </c>
      <c r="P12" s="5">
        <v>708</v>
      </c>
    </row>
    <row r="13" spans="2:16" ht="20.25" customHeight="1" thickBot="1">
      <c r="B13" s="37" t="s">
        <v>12</v>
      </c>
      <c r="C13" s="38"/>
      <c r="D13" s="38"/>
      <c r="E13" s="38"/>
      <c r="F13" s="43">
        <f>F11*F12</f>
        <v>18677202960</v>
      </c>
      <c r="G13" s="44"/>
      <c r="I13" s="18" t="s">
        <v>58</v>
      </c>
      <c r="J13" s="19"/>
      <c r="K13" s="19"/>
      <c r="L13" s="19"/>
      <c r="M13" s="19"/>
      <c r="N13" s="19"/>
      <c r="O13" s="6">
        <v>275</v>
      </c>
      <c r="P13" s="7">
        <v>42</v>
      </c>
    </row>
    <row r="14" spans="9:16" ht="20.25" customHeight="1" thickBot="1">
      <c r="I14" s="18" t="s">
        <v>59</v>
      </c>
      <c r="J14" s="19"/>
      <c r="K14" s="19"/>
      <c r="L14" s="19"/>
      <c r="M14" s="19"/>
      <c r="N14" s="19"/>
      <c r="O14" s="6">
        <v>32</v>
      </c>
      <c r="P14" s="7">
        <v>5</v>
      </c>
    </row>
    <row r="15" spans="2:16" ht="20.25" customHeight="1" thickBot="1">
      <c r="B15" s="32" t="s">
        <v>45</v>
      </c>
      <c r="C15" s="33"/>
      <c r="D15" s="33"/>
      <c r="E15" s="33"/>
      <c r="F15" s="24"/>
      <c r="G15" s="25"/>
      <c r="H15" s="8"/>
      <c r="I15" s="18" t="s">
        <v>60</v>
      </c>
      <c r="J15" s="19"/>
      <c r="K15" s="19"/>
      <c r="L15" s="19"/>
      <c r="M15" s="19"/>
      <c r="N15" s="19"/>
      <c r="O15" s="19"/>
      <c r="P15" s="20"/>
    </row>
    <row r="16" spans="2:16" ht="20.25" customHeight="1" thickBot="1" thickTop="1">
      <c r="B16" s="45" t="s">
        <v>48</v>
      </c>
      <c r="C16" s="46"/>
      <c r="D16" s="46"/>
      <c r="E16" s="17"/>
      <c r="F16" s="15">
        <v>682070</v>
      </c>
      <c r="G16" s="16"/>
      <c r="I16" s="18" t="s">
        <v>61</v>
      </c>
      <c r="J16" s="19"/>
      <c r="K16" s="19"/>
      <c r="L16" s="19"/>
      <c r="M16" s="19"/>
      <c r="N16" s="19"/>
      <c r="O16" s="19"/>
      <c r="P16" s="20"/>
    </row>
    <row r="17" spans="2:16" ht="20.25" customHeight="1" thickBot="1">
      <c r="B17" s="13" t="s">
        <v>49</v>
      </c>
      <c r="C17" s="14"/>
      <c r="D17" s="14"/>
      <c r="E17" s="14"/>
      <c r="F17" s="39">
        <f>F12*18</f>
        <v>28080</v>
      </c>
      <c r="G17" s="40"/>
      <c r="I17" s="21" t="s">
        <v>62</v>
      </c>
      <c r="J17" s="22"/>
      <c r="K17" s="22"/>
      <c r="L17" s="22"/>
      <c r="M17" s="22"/>
      <c r="N17" s="22"/>
      <c r="O17" s="22"/>
      <c r="P17" s="23"/>
    </row>
    <row r="18" spans="2:7" ht="20.25" customHeight="1">
      <c r="B18" s="13" t="s">
        <v>15</v>
      </c>
      <c r="C18" s="14"/>
      <c r="D18" s="14"/>
      <c r="E18" s="14"/>
      <c r="F18" s="41">
        <f>F12*277</f>
        <v>432120</v>
      </c>
      <c r="G18" s="42"/>
    </row>
    <row r="19" spans="2:10" ht="20.25" customHeight="1" thickBot="1">
      <c r="B19" s="37" t="s">
        <v>16</v>
      </c>
      <c r="C19" s="38"/>
      <c r="D19" s="38"/>
      <c r="E19" s="38"/>
      <c r="F19" s="43">
        <f>F16*F17+F18*M9</f>
        <v>24121905600</v>
      </c>
      <c r="G19" s="44"/>
      <c r="I19" s="1">
        <f>F6/18</f>
        <v>0</v>
      </c>
      <c r="J19" s="1">
        <f>ROUNDDOWN(I19,0)</f>
        <v>0</v>
      </c>
    </row>
    <row r="20" spans="9:10" ht="20.25" customHeight="1" thickBot="1">
      <c r="I20" s="1">
        <f>F7/198</f>
        <v>0</v>
      </c>
      <c r="J20" s="1">
        <f>ROUNDDOWN(I20,0)</f>
        <v>0</v>
      </c>
    </row>
    <row r="21" spans="2:10" ht="20.25" customHeight="1" thickBot="1">
      <c r="B21" s="32" t="s">
        <v>46</v>
      </c>
      <c r="C21" s="33"/>
      <c r="D21" s="33"/>
      <c r="E21" s="33"/>
      <c r="F21" s="24"/>
      <c r="G21" s="25"/>
      <c r="I21" s="1">
        <f>F8/1188</f>
        <v>0</v>
      </c>
      <c r="J21" s="1">
        <f>ROUNDDOWN(I21,0)</f>
        <v>0</v>
      </c>
    </row>
    <row r="22" spans="2:7" ht="20.25" customHeight="1" thickBot="1" thickTop="1">
      <c r="B22" s="45" t="s">
        <v>50</v>
      </c>
      <c r="C22" s="46"/>
      <c r="D22" s="46"/>
      <c r="E22" s="17"/>
      <c r="F22" s="15">
        <v>63215</v>
      </c>
      <c r="G22" s="16"/>
    </row>
    <row r="23" spans="2:7" ht="20.25" customHeight="1">
      <c r="B23" s="13" t="s">
        <v>51</v>
      </c>
      <c r="C23" s="14"/>
      <c r="D23" s="14"/>
      <c r="E23" s="14"/>
      <c r="F23" s="39">
        <f>F17*11</f>
        <v>308880</v>
      </c>
      <c r="G23" s="40"/>
    </row>
    <row r="24" spans="2:7" ht="20.25" customHeight="1">
      <c r="B24" s="13" t="s">
        <v>15</v>
      </c>
      <c r="C24" s="14"/>
      <c r="D24" s="14"/>
      <c r="E24" s="14"/>
      <c r="F24" s="41">
        <f>F17*16+F12*277</f>
        <v>881400</v>
      </c>
      <c r="G24" s="42"/>
    </row>
    <row r="25" spans="2:7" ht="20.25" customHeight="1" thickBot="1">
      <c r="B25" s="37" t="s">
        <v>16</v>
      </c>
      <c r="C25" s="38"/>
      <c r="D25" s="38"/>
      <c r="E25" s="38"/>
      <c r="F25" s="43">
        <f>F22*F23+F24*M9</f>
        <v>29661949200</v>
      </c>
      <c r="G25" s="44"/>
    </row>
    <row r="26" ht="20.25" customHeight="1" thickBot="1"/>
    <row r="27" spans="2:7" ht="20.25" customHeight="1" thickBot="1">
      <c r="B27" s="32" t="s">
        <v>47</v>
      </c>
      <c r="C27" s="33"/>
      <c r="D27" s="33"/>
      <c r="E27" s="33"/>
      <c r="F27" s="33"/>
      <c r="G27" s="36"/>
    </row>
    <row r="28" spans="2:7" ht="20.25" customHeight="1" thickTop="1">
      <c r="B28" s="45" t="s">
        <v>52</v>
      </c>
      <c r="C28" s="46"/>
      <c r="D28" s="46"/>
      <c r="E28" s="46"/>
      <c r="F28" s="39">
        <f>F23*6</f>
        <v>1853280</v>
      </c>
      <c r="G28" s="40"/>
    </row>
    <row r="29" spans="2:7" ht="20.25" customHeight="1">
      <c r="B29" s="13" t="s">
        <v>15</v>
      </c>
      <c r="C29" s="14"/>
      <c r="D29" s="14"/>
      <c r="E29" s="14"/>
      <c r="F29" s="41">
        <f>F23*2+F24</f>
        <v>1499160</v>
      </c>
      <c r="G29" s="42"/>
    </row>
    <row r="30" spans="2:7" ht="20.25" customHeight="1" thickBot="1">
      <c r="B30" s="37" t="s">
        <v>16</v>
      </c>
      <c r="C30" s="38"/>
      <c r="D30" s="38"/>
      <c r="E30" s="38"/>
      <c r="F30" s="43">
        <f>F28*M8+F29*M9</f>
        <v>243913163520</v>
      </c>
      <c r="G30" s="44"/>
    </row>
  </sheetData>
  <mergeCells count="61">
    <mergeCell ref="B2:C2"/>
    <mergeCell ref="B4:D4"/>
    <mergeCell ref="F4:G4"/>
    <mergeCell ref="I4:N4"/>
    <mergeCell ref="B5:D5"/>
    <mergeCell ref="F5:G5"/>
    <mergeCell ref="I5:L5"/>
    <mergeCell ref="M5:N5"/>
    <mergeCell ref="B6:D6"/>
    <mergeCell ref="F6:G6"/>
    <mergeCell ref="I6:L6"/>
    <mergeCell ref="M6:N6"/>
    <mergeCell ref="B7:D7"/>
    <mergeCell ref="F7:G7"/>
    <mergeCell ref="I7:L7"/>
    <mergeCell ref="M7:N7"/>
    <mergeCell ref="B8:D8"/>
    <mergeCell ref="F8:G8"/>
    <mergeCell ref="I8:L8"/>
    <mergeCell ref="M8:N8"/>
    <mergeCell ref="I9:L9"/>
    <mergeCell ref="M9:N9"/>
    <mergeCell ref="B10:G10"/>
    <mergeCell ref="B11:E11"/>
    <mergeCell ref="F11:G11"/>
    <mergeCell ref="I11:N11"/>
    <mergeCell ref="B12:E12"/>
    <mergeCell ref="F12:G12"/>
    <mergeCell ref="I12:N12"/>
    <mergeCell ref="B13:E13"/>
    <mergeCell ref="F13:G13"/>
    <mergeCell ref="I13:N13"/>
    <mergeCell ref="I14:N14"/>
    <mergeCell ref="B15:G15"/>
    <mergeCell ref="I15:P15"/>
    <mergeCell ref="B16:E16"/>
    <mergeCell ref="F16:G16"/>
    <mergeCell ref="I16:P16"/>
    <mergeCell ref="B17:E17"/>
    <mergeCell ref="F17:G17"/>
    <mergeCell ref="I17:P17"/>
    <mergeCell ref="B18:E18"/>
    <mergeCell ref="F18:G18"/>
    <mergeCell ref="B19:E19"/>
    <mergeCell ref="F19:G19"/>
    <mergeCell ref="B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7:G27"/>
    <mergeCell ref="B28:E28"/>
    <mergeCell ref="F28:G28"/>
    <mergeCell ref="B29:E29"/>
    <mergeCell ref="F29:G29"/>
    <mergeCell ref="B30:E30"/>
    <mergeCell ref="F30:G30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0"/>
  <sheetViews>
    <sheetView workbookViewId="0" topLeftCell="A1">
      <selection activeCell="E6" sqref="E6"/>
    </sheetView>
  </sheetViews>
  <sheetFormatPr defaultColWidth="9.00390625" defaultRowHeight="13.5"/>
  <cols>
    <col min="1" max="16384" width="9.00390625" style="1" customWidth="1"/>
  </cols>
  <sheetData>
    <row r="1" ht="20.25" customHeight="1"/>
    <row r="2" spans="2:3" ht="20.25" customHeight="1">
      <c r="B2" s="47" t="s">
        <v>0</v>
      </c>
      <c r="C2" s="47"/>
    </row>
    <row r="3" ht="20.25" customHeight="1" thickBot="1"/>
    <row r="4" spans="2:14" ht="20.25" customHeight="1" thickBot="1">
      <c r="B4" s="32" t="s">
        <v>5</v>
      </c>
      <c r="C4" s="33"/>
      <c r="D4" s="33"/>
      <c r="E4" s="2" t="s">
        <v>6</v>
      </c>
      <c r="F4" s="24" t="s">
        <v>7</v>
      </c>
      <c r="G4" s="25"/>
      <c r="I4" s="32" t="s">
        <v>23</v>
      </c>
      <c r="J4" s="33"/>
      <c r="K4" s="33"/>
      <c r="L4" s="33"/>
      <c r="M4" s="33"/>
      <c r="N4" s="36"/>
    </row>
    <row r="5" spans="2:14" ht="20.25" customHeight="1" thickTop="1">
      <c r="B5" s="45" t="s">
        <v>63</v>
      </c>
      <c r="C5" s="46"/>
      <c r="D5" s="46"/>
      <c r="E5" s="11">
        <v>1560</v>
      </c>
      <c r="F5" s="26">
        <v>0</v>
      </c>
      <c r="G5" s="27"/>
      <c r="I5" s="45" t="s">
        <v>78</v>
      </c>
      <c r="J5" s="46"/>
      <c r="K5" s="46"/>
      <c r="L5" s="46"/>
      <c r="M5" s="39">
        <v>8760414</v>
      </c>
      <c r="N5" s="40"/>
    </row>
    <row r="6" spans="2:14" ht="20.25" customHeight="1">
      <c r="B6" s="13" t="s">
        <v>64</v>
      </c>
      <c r="C6" s="14"/>
      <c r="D6" s="14"/>
      <c r="E6" s="9" t="s">
        <v>8</v>
      </c>
      <c r="F6" s="28">
        <v>0</v>
      </c>
      <c r="G6" s="29"/>
      <c r="I6" s="13" t="s">
        <v>79</v>
      </c>
      <c r="J6" s="14"/>
      <c r="K6" s="14"/>
      <c r="L6" s="14"/>
      <c r="M6" s="41">
        <v>499076</v>
      </c>
      <c r="N6" s="42"/>
    </row>
    <row r="7" spans="2:14" ht="20.25" customHeight="1">
      <c r="B7" s="13" t="s">
        <v>65</v>
      </c>
      <c r="C7" s="14"/>
      <c r="D7" s="14"/>
      <c r="E7" s="9" t="s">
        <v>8</v>
      </c>
      <c r="F7" s="28">
        <v>0</v>
      </c>
      <c r="G7" s="29"/>
      <c r="I7" s="13" t="s">
        <v>80</v>
      </c>
      <c r="J7" s="14"/>
      <c r="K7" s="14"/>
      <c r="L7" s="14"/>
      <c r="M7" s="41">
        <v>46255</v>
      </c>
      <c r="N7" s="42"/>
    </row>
    <row r="8" spans="2:14" ht="20.25" customHeight="1" thickBot="1">
      <c r="B8" s="37" t="s">
        <v>66</v>
      </c>
      <c r="C8" s="38"/>
      <c r="D8" s="38"/>
      <c r="E8" s="10" t="s">
        <v>8</v>
      </c>
      <c r="F8" s="30">
        <v>0</v>
      </c>
      <c r="G8" s="31"/>
      <c r="I8" s="13" t="s">
        <v>81</v>
      </c>
      <c r="J8" s="14"/>
      <c r="K8" s="14"/>
      <c r="L8" s="14"/>
      <c r="M8" s="41">
        <v>89494</v>
      </c>
      <c r="N8" s="42"/>
    </row>
    <row r="9" spans="9:14" ht="20.25" customHeight="1" thickBot="1">
      <c r="I9" s="37" t="s">
        <v>28</v>
      </c>
      <c r="J9" s="38"/>
      <c r="K9" s="38"/>
      <c r="L9" s="38"/>
      <c r="M9" s="43">
        <v>11500</v>
      </c>
      <c r="N9" s="44"/>
    </row>
    <row r="10" spans="2:7" ht="20.25" customHeight="1" thickBot="1">
      <c r="B10" s="32" t="s">
        <v>67</v>
      </c>
      <c r="C10" s="33"/>
      <c r="D10" s="33"/>
      <c r="E10" s="33"/>
      <c r="F10" s="24"/>
      <c r="G10" s="25"/>
    </row>
    <row r="11" spans="2:16" ht="20.25" customHeight="1" thickBot="1" thickTop="1">
      <c r="B11" s="45" t="s">
        <v>68</v>
      </c>
      <c r="C11" s="46"/>
      <c r="D11" s="46"/>
      <c r="E11" s="17"/>
      <c r="F11" s="15">
        <v>8760414</v>
      </c>
      <c r="G11" s="16"/>
      <c r="I11" s="32" t="s">
        <v>29</v>
      </c>
      <c r="J11" s="33"/>
      <c r="K11" s="33"/>
      <c r="L11" s="33"/>
      <c r="M11" s="33"/>
      <c r="N11" s="33"/>
      <c r="O11" s="2" t="s">
        <v>33</v>
      </c>
      <c r="P11" s="3" t="s">
        <v>34</v>
      </c>
    </row>
    <row r="12" spans="2:16" ht="20.25" customHeight="1">
      <c r="B12" s="13" t="s">
        <v>69</v>
      </c>
      <c r="C12" s="14"/>
      <c r="D12" s="14"/>
      <c r="E12" s="14"/>
      <c r="F12" s="39">
        <f>E5-F5-J19-J20-J21</f>
        <v>1560</v>
      </c>
      <c r="G12" s="40"/>
      <c r="I12" s="34" t="s">
        <v>82</v>
      </c>
      <c r="J12" s="35"/>
      <c r="K12" s="35"/>
      <c r="L12" s="35"/>
      <c r="M12" s="35"/>
      <c r="N12" s="35"/>
      <c r="O12" s="4">
        <v>3451</v>
      </c>
      <c r="P12" s="5">
        <v>518</v>
      </c>
    </row>
    <row r="13" spans="2:16" ht="20.25" customHeight="1" thickBot="1">
      <c r="B13" s="37" t="s">
        <v>12</v>
      </c>
      <c r="C13" s="38"/>
      <c r="D13" s="38"/>
      <c r="E13" s="38"/>
      <c r="F13" s="43">
        <f>F11*F12</f>
        <v>13666245840</v>
      </c>
      <c r="G13" s="44"/>
      <c r="I13" s="18" t="s">
        <v>83</v>
      </c>
      <c r="J13" s="19"/>
      <c r="K13" s="19"/>
      <c r="L13" s="19"/>
      <c r="M13" s="19"/>
      <c r="N13" s="19"/>
      <c r="O13" s="6">
        <v>202</v>
      </c>
      <c r="P13" s="7">
        <v>31</v>
      </c>
    </row>
    <row r="14" spans="9:16" ht="20.25" customHeight="1" thickBot="1">
      <c r="I14" s="18" t="s">
        <v>84</v>
      </c>
      <c r="J14" s="19"/>
      <c r="K14" s="19"/>
      <c r="L14" s="19"/>
      <c r="M14" s="19"/>
      <c r="N14" s="19"/>
      <c r="O14" s="6">
        <v>24</v>
      </c>
      <c r="P14" s="7">
        <v>4</v>
      </c>
    </row>
    <row r="15" spans="2:16" ht="20.25" customHeight="1" thickBot="1">
      <c r="B15" s="32" t="s">
        <v>70</v>
      </c>
      <c r="C15" s="33"/>
      <c r="D15" s="33"/>
      <c r="E15" s="33"/>
      <c r="F15" s="24"/>
      <c r="G15" s="25"/>
      <c r="H15" s="8"/>
      <c r="I15" s="18" t="s">
        <v>85</v>
      </c>
      <c r="J15" s="19"/>
      <c r="K15" s="19"/>
      <c r="L15" s="19"/>
      <c r="M15" s="19"/>
      <c r="N15" s="19"/>
      <c r="O15" s="19"/>
      <c r="P15" s="20"/>
    </row>
    <row r="16" spans="2:16" ht="20.25" customHeight="1" thickBot="1" thickTop="1">
      <c r="B16" s="45" t="s">
        <v>71</v>
      </c>
      <c r="C16" s="46"/>
      <c r="D16" s="46"/>
      <c r="E16" s="17"/>
      <c r="F16" s="15">
        <v>499076</v>
      </c>
      <c r="G16" s="16"/>
      <c r="I16" s="18" t="s">
        <v>86</v>
      </c>
      <c r="J16" s="19"/>
      <c r="K16" s="19"/>
      <c r="L16" s="19"/>
      <c r="M16" s="19"/>
      <c r="N16" s="19"/>
      <c r="O16" s="19"/>
      <c r="P16" s="20"/>
    </row>
    <row r="17" spans="2:16" ht="20.25" customHeight="1" thickBot="1">
      <c r="B17" s="13" t="s">
        <v>72</v>
      </c>
      <c r="C17" s="14"/>
      <c r="D17" s="14"/>
      <c r="E17" s="14"/>
      <c r="F17" s="39">
        <f>F12*18</f>
        <v>28080</v>
      </c>
      <c r="G17" s="40"/>
      <c r="I17" s="21" t="s">
        <v>87</v>
      </c>
      <c r="J17" s="22"/>
      <c r="K17" s="22"/>
      <c r="L17" s="22"/>
      <c r="M17" s="22"/>
      <c r="N17" s="22"/>
      <c r="O17" s="22"/>
      <c r="P17" s="23"/>
    </row>
    <row r="18" spans="2:7" ht="20.25" customHeight="1">
      <c r="B18" s="13" t="s">
        <v>15</v>
      </c>
      <c r="C18" s="14"/>
      <c r="D18" s="14"/>
      <c r="E18" s="14"/>
      <c r="F18" s="41">
        <f>F12*203</f>
        <v>316680</v>
      </c>
      <c r="G18" s="42"/>
    </row>
    <row r="19" spans="2:10" ht="20.25" customHeight="1" thickBot="1">
      <c r="B19" s="37" t="s">
        <v>16</v>
      </c>
      <c r="C19" s="38"/>
      <c r="D19" s="38"/>
      <c r="E19" s="38"/>
      <c r="F19" s="43">
        <f>F16*F17+F18*M9</f>
        <v>17655874080</v>
      </c>
      <c r="G19" s="44"/>
      <c r="I19" s="1">
        <f>F6/18</f>
        <v>0</v>
      </c>
      <c r="J19" s="1">
        <f>ROUNDDOWN(I19,0)</f>
        <v>0</v>
      </c>
    </row>
    <row r="20" spans="9:10" ht="20.25" customHeight="1" thickBot="1">
      <c r="I20" s="1">
        <f>F7/198</f>
        <v>0</v>
      </c>
      <c r="J20" s="1">
        <f>ROUNDDOWN(I20,0)</f>
        <v>0</v>
      </c>
    </row>
    <row r="21" spans="2:10" ht="20.25" customHeight="1" thickBot="1">
      <c r="B21" s="32" t="s">
        <v>73</v>
      </c>
      <c r="C21" s="33"/>
      <c r="D21" s="33"/>
      <c r="E21" s="33"/>
      <c r="F21" s="24"/>
      <c r="G21" s="25"/>
      <c r="I21" s="1">
        <f>F8/1188</f>
        <v>0</v>
      </c>
      <c r="J21" s="1">
        <f>ROUNDDOWN(I21,0)</f>
        <v>0</v>
      </c>
    </row>
    <row r="22" spans="2:7" ht="20.25" customHeight="1" thickBot="1" thickTop="1">
      <c r="B22" s="45" t="s">
        <v>74</v>
      </c>
      <c r="C22" s="46"/>
      <c r="D22" s="46"/>
      <c r="E22" s="17"/>
      <c r="F22" s="15">
        <v>46255</v>
      </c>
      <c r="G22" s="16"/>
    </row>
    <row r="23" spans="2:7" ht="20.25" customHeight="1">
      <c r="B23" s="13" t="s">
        <v>75</v>
      </c>
      <c r="C23" s="14"/>
      <c r="D23" s="14"/>
      <c r="E23" s="14"/>
      <c r="F23" s="39">
        <f>F17*11</f>
        <v>308880</v>
      </c>
      <c r="G23" s="40"/>
    </row>
    <row r="24" spans="2:7" ht="20.25" customHeight="1">
      <c r="B24" s="13" t="s">
        <v>15</v>
      </c>
      <c r="C24" s="14"/>
      <c r="D24" s="14"/>
      <c r="E24" s="14"/>
      <c r="F24" s="41">
        <f>F17*12+F12*203</f>
        <v>653640</v>
      </c>
      <c r="G24" s="42"/>
    </row>
    <row r="25" spans="2:7" ht="20.25" customHeight="1" thickBot="1">
      <c r="B25" s="37" t="s">
        <v>16</v>
      </c>
      <c r="C25" s="38"/>
      <c r="D25" s="38"/>
      <c r="E25" s="38"/>
      <c r="F25" s="43">
        <f>F22*F23+F24*M9</f>
        <v>21804104400</v>
      </c>
      <c r="G25" s="44"/>
    </row>
    <row r="26" ht="20.25" customHeight="1" thickBot="1"/>
    <row r="27" spans="2:7" ht="20.25" customHeight="1" thickBot="1">
      <c r="B27" s="32" t="s">
        <v>76</v>
      </c>
      <c r="C27" s="33"/>
      <c r="D27" s="33"/>
      <c r="E27" s="33"/>
      <c r="F27" s="33"/>
      <c r="G27" s="36"/>
    </row>
    <row r="28" spans="2:7" ht="20.25" customHeight="1" thickTop="1">
      <c r="B28" s="45" t="s">
        <v>77</v>
      </c>
      <c r="C28" s="46"/>
      <c r="D28" s="46"/>
      <c r="E28" s="46"/>
      <c r="F28" s="39">
        <f>F23*6</f>
        <v>1853280</v>
      </c>
      <c r="G28" s="40"/>
    </row>
    <row r="29" spans="2:7" ht="20.25" customHeight="1">
      <c r="B29" s="13" t="s">
        <v>15</v>
      </c>
      <c r="C29" s="14"/>
      <c r="D29" s="14"/>
      <c r="E29" s="14"/>
      <c r="F29" s="41">
        <f>F23+F24</f>
        <v>962520</v>
      </c>
      <c r="G29" s="42"/>
    </row>
    <row r="30" spans="2:7" ht="20.25" customHeight="1" thickBot="1">
      <c r="B30" s="37" t="s">
        <v>16</v>
      </c>
      <c r="C30" s="38"/>
      <c r="D30" s="38"/>
      <c r="E30" s="38"/>
      <c r="F30" s="43">
        <f>F28*M8+F29*M9</f>
        <v>176926420320</v>
      </c>
      <c r="G30" s="44"/>
    </row>
  </sheetData>
  <mergeCells count="61">
    <mergeCell ref="B2:C2"/>
    <mergeCell ref="B4:D4"/>
    <mergeCell ref="F4:G4"/>
    <mergeCell ref="I4:N4"/>
    <mergeCell ref="B5:D5"/>
    <mergeCell ref="F5:G5"/>
    <mergeCell ref="I5:L5"/>
    <mergeCell ref="M5:N5"/>
    <mergeCell ref="B6:D6"/>
    <mergeCell ref="F6:G6"/>
    <mergeCell ref="I6:L6"/>
    <mergeCell ref="M6:N6"/>
    <mergeCell ref="B7:D7"/>
    <mergeCell ref="F7:G7"/>
    <mergeCell ref="I7:L7"/>
    <mergeCell ref="M7:N7"/>
    <mergeCell ref="B8:D8"/>
    <mergeCell ref="F8:G8"/>
    <mergeCell ref="I8:L8"/>
    <mergeCell ref="M8:N8"/>
    <mergeCell ref="I9:L9"/>
    <mergeCell ref="M9:N9"/>
    <mergeCell ref="B10:G10"/>
    <mergeCell ref="B11:E11"/>
    <mergeCell ref="F11:G11"/>
    <mergeCell ref="I11:N11"/>
    <mergeCell ref="B12:E12"/>
    <mergeCell ref="F12:G12"/>
    <mergeCell ref="I12:N12"/>
    <mergeCell ref="B13:E13"/>
    <mergeCell ref="F13:G13"/>
    <mergeCell ref="I13:N13"/>
    <mergeCell ref="I14:N14"/>
    <mergeCell ref="B15:G15"/>
    <mergeCell ref="I15:P15"/>
    <mergeCell ref="B16:E16"/>
    <mergeCell ref="F16:G16"/>
    <mergeCell ref="I16:P16"/>
    <mergeCell ref="B17:E17"/>
    <mergeCell ref="F17:G17"/>
    <mergeCell ref="I17:P17"/>
    <mergeCell ref="B18:E18"/>
    <mergeCell ref="F18:G18"/>
    <mergeCell ref="B19:E19"/>
    <mergeCell ref="F19:G19"/>
    <mergeCell ref="B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7:G27"/>
    <mergeCell ref="B28:E28"/>
    <mergeCell ref="F28:G28"/>
    <mergeCell ref="B29:E29"/>
    <mergeCell ref="F29:G29"/>
    <mergeCell ref="B30:E30"/>
    <mergeCell ref="F30:G30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naohiro3</dc:creator>
  <cp:keywords/>
  <dc:description/>
  <cp:lastModifiedBy>naohiro3</cp:lastModifiedBy>
  <cp:lastPrinted>2015-12-08T11:03:00Z</cp:lastPrinted>
  <dcterms:created xsi:type="dcterms:W3CDTF">2015-12-08T10:37:58Z</dcterms:created>
  <dcterms:modified xsi:type="dcterms:W3CDTF">2015-12-20T10:34:47Z</dcterms:modified>
  <cp:category/>
  <cp:version/>
  <cp:contentType/>
  <cp:contentStatus/>
</cp:coreProperties>
</file>